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bravencova_lucie_kr-jihomoravsky_cz/Documents/RSKJMK/RAP/srpen2022/"/>
    </mc:Choice>
  </mc:AlternateContent>
  <xr:revisionPtr revIDLastSave="8" documentId="8_{BC623C54-13E5-484E-9B47-CA0687994DB5}" xr6:coauthVersionLast="47" xr6:coauthVersionMax="47" xr10:uidLastSave="{6831F312-578A-4017-92D9-0DE94F90A728}"/>
  <bookViews>
    <workbookView xWindow="28680" yWindow="-120" windowWidth="29040" windowHeight="15840" xr2:uid="{00000000-000D-0000-FFFF-FFFF00000000}"/>
  </bookViews>
  <sheets>
    <sheet name="RAP podklad 22-07-29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6" i="1" s="1"/>
  <c r="A21" i="1"/>
  <c r="H6" i="1"/>
  <c r="H7" i="1"/>
  <c r="H8" i="1"/>
  <c r="H9" i="1"/>
  <c r="H10" i="1"/>
  <c r="H11" i="1"/>
  <c r="H12" i="1"/>
  <c r="H13" i="1"/>
  <c r="H14" i="1"/>
  <c r="H15" i="1"/>
  <c r="H16" i="1"/>
  <c r="H5" i="1"/>
  <c r="D37" i="1" l="1"/>
  <c r="D38" i="1" s="1"/>
  <c r="D39" i="1" s="1"/>
  <c r="G19" i="1" s="1"/>
  <c r="A22" i="1"/>
  <c r="A23" i="1" s="1"/>
  <c r="A24" i="1" s="1"/>
  <c r="A25" i="1" s="1"/>
  <c r="A26" i="1" s="1"/>
  <c r="G17" i="1" l="1"/>
  <c r="H17" i="1" s="1"/>
  <c r="H19" i="1"/>
  <c r="G18" i="1" l="1"/>
  <c r="H18" i="1" s="1"/>
  <c r="B15" i="1"/>
  <c r="B11" i="1"/>
  <c r="B10" i="1"/>
  <c r="G27" i="1" l="1"/>
  <c r="H27" i="1"/>
</calcChain>
</file>

<file path=xl/sharedStrings.xml><?xml version="1.0" encoding="utf-8"?>
<sst xmlns="http://schemas.openxmlformats.org/spreadsheetml/2006/main" count="158" uniqueCount="95">
  <si>
    <t>Příloha č. 2 - Aktivita RAP JMK Silnice II. třídy</t>
  </si>
  <si>
    <t>Seznam projektů</t>
  </si>
  <si>
    <t>Název projektu</t>
  </si>
  <si>
    <t>Číslo silnice</t>
  </si>
  <si>
    <t>Krajní body úseku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</si>
  <si>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</si>
  <si>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>Naplňování indikátorů IROP</t>
  </si>
  <si>
    <t xml:space="preserve">Stav připravenosti projektu k realizaci </t>
  </si>
  <si>
    <t>začátek</t>
  </si>
  <si>
    <t>konec</t>
  </si>
  <si>
    <t>celkové způsobilé výdaje  nad 5 mil. € bez DPH</t>
  </si>
  <si>
    <t xml:space="preserve">celkové způsobilé výdaje   </t>
  </si>
  <si>
    <t>z toho podíl EFRR</t>
  </si>
  <si>
    <t>zahájení realizace</t>
  </si>
  <si>
    <t>ukončení realizace</t>
  </si>
  <si>
    <t>název indikátoru</t>
  </si>
  <si>
    <t>cílová hodnota dosažená realizací  projektu</t>
  </si>
  <si>
    <t>stručný popis např. zpracovaná PD, zajištěné výkupy, výber dodavatele</t>
  </si>
  <si>
    <t>vydané stavební povolení ano/ne</t>
  </si>
  <si>
    <t>projekty do výše alokace</t>
  </si>
  <si>
    <t xml:space="preserve">II/421 Zaječí </t>
  </si>
  <si>
    <t>II/421</t>
  </si>
  <si>
    <t>II/425</t>
  </si>
  <si>
    <t>I/52</t>
  </si>
  <si>
    <t>PDPS</t>
  </si>
  <si>
    <t>ANO</t>
  </si>
  <si>
    <t>II/380 Hovorany - Mutěnice</t>
  </si>
  <si>
    <t>II/380</t>
  </si>
  <si>
    <t>I/55</t>
  </si>
  <si>
    <t>II/381</t>
  </si>
  <si>
    <t xml:space="preserve">II/408 hranice kraje - Štítary </t>
  </si>
  <si>
    <t>II/408</t>
  </si>
  <si>
    <t>II/398</t>
  </si>
  <si>
    <t>hr. kraje</t>
  </si>
  <si>
    <t>II/380 Mutěnice - Hodonín</t>
  </si>
  <si>
    <t>NE</t>
  </si>
  <si>
    <t>II/422 Ježov - Kyjov</t>
  </si>
  <si>
    <t>II/422</t>
  </si>
  <si>
    <t>I/54</t>
  </si>
  <si>
    <t>II/414</t>
  </si>
  <si>
    <t>II/415</t>
  </si>
  <si>
    <t>DSP</t>
  </si>
  <si>
    <t>II/379</t>
  </si>
  <si>
    <t>II/374</t>
  </si>
  <si>
    <t>II/430</t>
  </si>
  <si>
    <t>DSP/PDPS</t>
  </si>
  <si>
    <t>II/380 Tuřany obchvat</t>
  </si>
  <si>
    <t>D1</t>
  </si>
  <si>
    <t>ano</t>
  </si>
  <si>
    <t>DUR</t>
  </si>
  <si>
    <t>II/385 Hradčany obchvat</t>
  </si>
  <si>
    <t>II/385</t>
  </si>
  <si>
    <t>I/43</t>
  </si>
  <si>
    <t>II/387</t>
  </si>
  <si>
    <t>II/152 Moravské Bránice - Silůvky</t>
  </si>
  <si>
    <t>II/152</t>
  </si>
  <si>
    <t>D2</t>
  </si>
  <si>
    <t>II/374 Obřany - Bílovice nad Svitavou</t>
  </si>
  <si>
    <t>I/42</t>
  </si>
  <si>
    <t>III/37445</t>
  </si>
  <si>
    <t>III/4171</t>
  </si>
  <si>
    <t>II/380 Telnice průtah</t>
  </si>
  <si>
    <t>součet projektů 130% alokace</t>
  </si>
  <si>
    <t>náhradní projekty</t>
  </si>
  <si>
    <t>II/416 Blučina obchvat</t>
  </si>
  <si>
    <t>II/416</t>
  </si>
  <si>
    <t>II/384 Brno, hrad Veveří - Bystrc I.et.</t>
  </si>
  <si>
    <t>II/384</t>
  </si>
  <si>
    <t>III/3844</t>
  </si>
  <si>
    <t>II/386</t>
  </si>
  <si>
    <t>II/430 Brno, ul. Olomoucká, mosty 430-001, 002</t>
  </si>
  <si>
    <t>II/425 Vojkovice - Hrušovany u Brna</t>
  </si>
  <si>
    <t>D52</t>
  </si>
  <si>
    <t>III.26</t>
  </si>
  <si>
    <t>VII.29</t>
  </si>
  <si>
    <t>ST</t>
  </si>
  <si>
    <t>II/152 Želešice obchvat</t>
  </si>
  <si>
    <t>součet náhradních projektů</t>
  </si>
  <si>
    <t>Název zdroje financování</t>
  </si>
  <si>
    <t>Výše v €</t>
  </si>
  <si>
    <t>Výše v Kč</t>
  </si>
  <si>
    <t>ERDF (70%)</t>
  </si>
  <si>
    <t>Státní rozpočet (15%)</t>
  </si>
  <si>
    <t>ERDF+SR (85%)</t>
  </si>
  <si>
    <t>Financování JMK (15%)</t>
  </si>
  <si>
    <t>130% z celku</t>
  </si>
  <si>
    <t>Výdaje projektu  v tis. Kč</t>
  </si>
  <si>
    <t>23 317 389,8</t>
  </si>
  <si>
    <t xml:space="preserve">      4 996 583,53</t>
  </si>
  <si>
    <t>28 313 973,33</t>
  </si>
  <si>
    <t>33 310 556,86</t>
  </si>
  <si>
    <t>43 303 723,92</t>
  </si>
  <si>
    <t xml:space="preserve">     4 996 583,53</t>
  </si>
  <si>
    <t>Celkem zdroje financování (100 %)</t>
  </si>
  <si>
    <t>II/430 Brno – Slatina, okružní křižovatka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</si>
</sst>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8" fillId="0" borderId="17" xfId="1" applyNumberFormat="1" applyFont="1" applyFill="1" applyBorder="1" applyAlignment="1">
      <alignment vertical="center"/>
    </xf>
    <xf numFmtId="17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" fontId="8" fillId="0" borderId="19" xfId="1" applyNumberFormat="1" applyFont="1" applyFill="1" applyBorder="1" applyAlignment="1">
      <alignment vertical="center"/>
    </xf>
    <xf numFmtId="17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17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7" xfId="0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8" fillId="0" borderId="16" xfId="1" applyNumberFormat="1" applyFont="1" applyFill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4" fontId="2" fillId="3" borderId="17" xfId="0" applyNumberFormat="1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7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23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right" vertical="center"/>
    </xf>
    <xf numFmtId="4" fontId="9" fillId="0" borderId="27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165" fontId="9" fillId="0" borderId="29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ujmk.sharepoint.com/personal/franek_michal_kr-jihomoravsky_cz/Documents/H/Kauzy/_Eu/2021-27/IROP2/IROP2_Projekty%20RAP%20silnice_v%2022-01-28_HK-M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prava_silnice"/>
      <sheetName val="RAP"/>
      <sheetName val="RAP výstup 22-01-31"/>
    </sheetNames>
    <sheetDataSet>
      <sheetData sheetId="0">
        <row r="10">
          <cell r="B10" t="str">
            <v>II/414 Drnholec - Novosedly</v>
          </cell>
        </row>
        <row r="11">
          <cell r="B11" t="str">
            <v>II/379 Kotvrdovice - Senetářov - Podomí</v>
          </cell>
        </row>
        <row r="12">
          <cell r="B12" t="str">
            <v>II/414 Dobré Pole - Mikulov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topLeftCell="A4" zoomScale="85" zoomScaleNormal="85" workbookViewId="0">
      <selection activeCell="E29" sqref="E29"/>
    </sheetView>
  </sheetViews>
  <sheetFormatPr defaultColWidth="9.140625" defaultRowHeight="15" x14ac:dyDescent="0.25"/>
  <cols>
    <col min="1" max="1" width="10.42578125" style="45" customWidth="1"/>
    <col min="2" max="2" width="43" style="1" bestFit="1" customWidth="1"/>
    <col min="3" max="3" width="15.85546875" style="45" bestFit="1" customWidth="1"/>
    <col min="4" max="4" width="18.85546875" style="45" bestFit="1" customWidth="1"/>
    <col min="5" max="5" width="19.28515625" style="45" bestFit="1" customWidth="1"/>
    <col min="6" max="6" width="11" style="45" customWidth="1"/>
    <col min="7" max="7" width="14" style="1" customWidth="1"/>
    <col min="8" max="8" width="15.140625" style="1" customWidth="1"/>
    <col min="9" max="10" width="9.140625" style="45"/>
    <col min="11" max="11" width="15.5703125" style="1" customWidth="1"/>
    <col min="12" max="12" width="9.140625" style="1"/>
    <col min="13" max="13" width="19.140625" style="1" customWidth="1"/>
    <col min="14" max="14" width="20.5703125" style="1" customWidth="1"/>
    <col min="15" max="16" width="9.140625" style="1"/>
    <col min="17" max="17" width="25.5703125" style="1" bestFit="1" customWidth="1"/>
    <col min="18" max="18" width="16" style="1" bestFit="1" customWidth="1"/>
    <col min="19" max="19" width="19" style="1" bestFit="1" customWidth="1"/>
    <col min="20" max="20" width="10.28515625" style="1" bestFit="1" customWidth="1"/>
    <col min="21" max="16384" width="9.140625" style="1"/>
  </cols>
  <sheetData>
    <row r="1" spans="1:15" ht="19.5" thickBot="1" x14ac:dyDescent="0.3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" s="5" customFormat="1" ht="34.5" customHeight="1" x14ac:dyDescent="0.25">
      <c r="A2" s="66" t="s">
        <v>1</v>
      </c>
      <c r="B2" s="66" t="s">
        <v>2</v>
      </c>
      <c r="C2" s="66" t="s">
        <v>3</v>
      </c>
      <c r="D2" s="68" t="s">
        <v>4</v>
      </c>
      <c r="E2" s="69"/>
      <c r="F2" s="2"/>
      <c r="G2" s="3" t="s">
        <v>86</v>
      </c>
      <c r="H2" s="4"/>
      <c r="I2" s="68" t="s">
        <v>5</v>
      </c>
      <c r="J2" s="69"/>
      <c r="K2" s="68" t="s">
        <v>6</v>
      </c>
      <c r="L2" s="69"/>
      <c r="M2" s="68" t="s">
        <v>7</v>
      </c>
      <c r="N2" s="69"/>
    </row>
    <row r="3" spans="1:15" s="5" customFormat="1" ht="64.5" thickBot="1" x14ac:dyDescent="0.3">
      <c r="A3" s="67"/>
      <c r="B3" s="67"/>
      <c r="C3" s="67"/>
      <c r="D3" s="6" t="s">
        <v>8</v>
      </c>
      <c r="E3" s="7" t="s">
        <v>9</v>
      </c>
      <c r="F3" s="8" t="s">
        <v>10</v>
      </c>
      <c r="G3" s="8" t="s">
        <v>11</v>
      </c>
      <c r="H3" s="9" t="s">
        <v>12</v>
      </c>
      <c r="I3" s="10" t="s">
        <v>13</v>
      </c>
      <c r="J3" s="11" t="s">
        <v>14</v>
      </c>
      <c r="K3" s="12" t="s">
        <v>15</v>
      </c>
      <c r="L3" s="11" t="s">
        <v>16</v>
      </c>
      <c r="M3" s="12" t="s">
        <v>17</v>
      </c>
      <c r="N3" s="9" t="s">
        <v>18</v>
      </c>
    </row>
    <row r="4" spans="1:15" x14ac:dyDescent="0.25">
      <c r="A4" s="13"/>
      <c r="B4" s="14" t="s">
        <v>19</v>
      </c>
      <c r="C4" s="15"/>
      <c r="D4" s="15"/>
      <c r="E4" s="15"/>
      <c r="F4" s="15"/>
      <c r="G4" s="16"/>
      <c r="H4" s="16"/>
      <c r="I4" s="15"/>
      <c r="J4" s="15"/>
      <c r="K4" s="16"/>
      <c r="L4" s="16"/>
      <c r="M4" s="16"/>
      <c r="N4" s="17"/>
    </row>
    <row r="5" spans="1:15" x14ac:dyDescent="0.25">
      <c r="A5" s="18">
        <v>1</v>
      </c>
      <c r="B5" s="70" t="s">
        <v>20</v>
      </c>
      <c r="C5" s="71" t="s">
        <v>21</v>
      </c>
      <c r="D5" s="71" t="s">
        <v>22</v>
      </c>
      <c r="E5" s="71" t="s">
        <v>23</v>
      </c>
      <c r="F5" s="72"/>
      <c r="G5" s="22">
        <v>122000</v>
      </c>
      <c r="H5" s="22">
        <f>G5*0.7</f>
        <v>85400</v>
      </c>
      <c r="I5" s="23">
        <v>44986</v>
      </c>
      <c r="J5" s="23">
        <v>45992</v>
      </c>
      <c r="K5" s="24"/>
      <c r="L5" s="24"/>
      <c r="M5" s="24" t="s">
        <v>24</v>
      </c>
      <c r="N5" s="25" t="s">
        <v>25</v>
      </c>
    </row>
    <row r="6" spans="1:15" x14ac:dyDescent="0.25">
      <c r="A6" s="18">
        <v>2</v>
      </c>
      <c r="B6" s="70" t="s">
        <v>26</v>
      </c>
      <c r="C6" s="71" t="s">
        <v>27</v>
      </c>
      <c r="D6" s="71" t="s">
        <v>28</v>
      </c>
      <c r="E6" s="71" t="s">
        <v>29</v>
      </c>
      <c r="F6" s="72"/>
      <c r="G6" s="22">
        <v>78000</v>
      </c>
      <c r="H6" s="22">
        <f t="shared" ref="H6:H18" si="0">G6*0.7</f>
        <v>54600</v>
      </c>
      <c r="I6" s="23">
        <v>44986</v>
      </c>
      <c r="J6" s="23">
        <v>45627</v>
      </c>
      <c r="K6" s="24"/>
      <c r="L6" s="24"/>
      <c r="M6" s="24" t="s">
        <v>24</v>
      </c>
      <c r="N6" s="25" t="s">
        <v>25</v>
      </c>
    </row>
    <row r="7" spans="1:15" x14ac:dyDescent="0.25">
      <c r="A7" s="18">
        <v>3</v>
      </c>
      <c r="B7" s="70" t="s">
        <v>30</v>
      </c>
      <c r="C7" s="71" t="s">
        <v>31</v>
      </c>
      <c r="D7" s="71" t="s">
        <v>32</v>
      </c>
      <c r="E7" s="71" t="s">
        <v>33</v>
      </c>
      <c r="F7" s="72"/>
      <c r="G7" s="22">
        <v>65000</v>
      </c>
      <c r="H7" s="22">
        <f t="shared" si="0"/>
        <v>45500</v>
      </c>
      <c r="I7" s="23">
        <v>44986</v>
      </c>
      <c r="J7" s="23">
        <v>45627</v>
      </c>
      <c r="K7" s="24"/>
      <c r="L7" s="24"/>
      <c r="M7" s="24" t="s">
        <v>24</v>
      </c>
      <c r="N7" s="25" t="s">
        <v>25</v>
      </c>
    </row>
    <row r="8" spans="1:15" x14ac:dyDescent="0.25">
      <c r="A8" s="18">
        <v>4</v>
      </c>
      <c r="B8" s="70" t="s">
        <v>34</v>
      </c>
      <c r="C8" s="71" t="s">
        <v>27</v>
      </c>
      <c r="D8" s="71" t="s">
        <v>28</v>
      </c>
      <c r="E8" s="71" t="s">
        <v>29</v>
      </c>
      <c r="F8" s="72"/>
      <c r="G8" s="22">
        <v>88000</v>
      </c>
      <c r="H8" s="22">
        <f t="shared" si="0"/>
        <v>61599.999999999993</v>
      </c>
      <c r="I8" s="23">
        <v>45352</v>
      </c>
      <c r="J8" s="23">
        <v>46357</v>
      </c>
      <c r="K8" s="24"/>
      <c r="L8" s="24"/>
      <c r="M8" s="24" t="s">
        <v>24</v>
      </c>
      <c r="N8" s="25" t="s">
        <v>35</v>
      </c>
    </row>
    <row r="9" spans="1:15" x14ac:dyDescent="0.25">
      <c r="A9" s="18">
        <v>5</v>
      </c>
      <c r="B9" s="70" t="s">
        <v>36</v>
      </c>
      <c r="C9" s="71" t="s">
        <v>37</v>
      </c>
      <c r="D9" s="71" t="s">
        <v>38</v>
      </c>
      <c r="E9" s="71" t="s">
        <v>33</v>
      </c>
      <c r="F9" s="72"/>
      <c r="G9" s="22">
        <v>103600</v>
      </c>
      <c r="H9" s="22">
        <f t="shared" si="0"/>
        <v>72520</v>
      </c>
      <c r="I9" s="23">
        <v>45352</v>
      </c>
      <c r="J9" s="23">
        <v>46357</v>
      </c>
      <c r="K9" s="24"/>
      <c r="L9" s="24"/>
      <c r="M9" s="24" t="s">
        <v>24</v>
      </c>
      <c r="N9" s="25" t="s">
        <v>35</v>
      </c>
    </row>
    <row r="10" spans="1:15" x14ac:dyDescent="0.25">
      <c r="A10" s="18">
        <v>6</v>
      </c>
      <c r="B10" s="70" t="str">
        <f>[1]Doprava_silnice!B10</f>
        <v>II/414 Drnholec - Novosedly</v>
      </c>
      <c r="C10" s="71" t="s">
        <v>39</v>
      </c>
      <c r="D10" s="71" t="s">
        <v>23</v>
      </c>
      <c r="E10" s="71" t="s">
        <v>40</v>
      </c>
      <c r="F10" s="72"/>
      <c r="G10" s="22">
        <v>103840</v>
      </c>
      <c r="H10" s="22">
        <f t="shared" si="0"/>
        <v>72688</v>
      </c>
      <c r="I10" s="23">
        <v>45352</v>
      </c>
      <c r="J10" s="23">
        <v>46357</v>
      </c>
      <c r="K10" s="24"/>
      <c r="L10" s="24"/>
      <c r="M10" s="24" t="s">
        <v>41</v>
      </c>
      <c r="N10" s="25" t="s">
        <v>35</v>
      </c>
    </row>
    <row r="11" spans="1:15" x14ac:dyDescent="0.25">
      <c r="A11" s="18">
        <v>7</v>
      </c>
      <c r="B11" s="70" t="str">
        <f>[1]Doprava_silnice!B11</f>
        <v>II/379 Kotvrdovice - Senetářov - Podomí</v>
      </c>
      <c r="C11" s="71" t="s">
        <v>42</v>
      </c>
      <c r="D11" s="71" t="s">
        <v>43</v>
      </c>
      <c r="E11" s="71" t="s">
        <v>44</v>
      </c>
      <c r="F11" s="72"/>
      <c r="G11" s="22">
        <v>59000</v>
      </c>
      <c r="H11" s="22">
        <f t="shared" si="0"/>
        <v>41300</v>
      </c>
      <c r="I11" s="23">
        <v>45352</v>
      </c>
      <c r="J11" s="23">
        <v>46357</v>
      </c>
      <c r="K11" s="24"/>
      <c r="L11" s="24"/>
      <c r="M11" s="24" t="s">
        <v>45</v>
      </c>
      <c r="N11" s="25" t="s">
        <v>35</v>
      </c>
    </row>
    <row r="12" spans="1:15" x14ac:dyDescent="0.25">
      <c r="A12" s="18">
        <v>8</v>
      </c>
      <c r="B12" s="70" t="s">
        <v>61</v>
      </c>
      <c r="C12" s="71" t="s">
        <v>27</v>
      </c>
      <c r="D12" s="71" t="s">
        <v>47</v>
      </c>
      <c r="E12" s="71" t="s">
        <v>29</v>
      </c>
      <c r="F12" s="72"/>
      <c r="G12" s="22">
        <v>53000</v>
      </c>
      <c r="H12" s="22">
        <f t="shared" si="0"/>
        <v>37100</v>
      </c>
      <c r="I12" s="23">
        <v>45352</v>
      </c>
      <c r="J12" s="23">
        <v>45992</v>
      </c>
      <c r="K12" s="24"/>
      <c r="L12" s="24"/>
      <c r="M12" s="24" t="s">
        <v>49</v>
      </c>
      <c r="N12" s="25" t="s">
        <v>35</v>
      </c>
    </row>
    <row r="13" spans="1:15" s="58" customFormat="1" x14ac:dyDescent="0.25">
      <c r="A13" s="18">
        <v>9</v>
      </c>
      <c r="B13" s="73" t="s">
        <v>54</v>
      </c>
      <c r="C13" s="74" t="s">
        <v>55</v>
      </c>
      <c r="D13" s="74" t="s">
        <v>56</v>
      </c>
      <c r="E13" s="74" t="s">
        <v>33</v>
      </c>
      <c r="F13" s="75"/>
      <c r="G13" s="22">
        <v>72000</v>
      </c>
      <c r="H13" s="22">
        <f t="shared" si="0"/>
        <v>50400</v>
      </c>
      <c r="I13" s="59">
        <v>45352</v>
      </c>
      <c r="J13" s="59">
        <v>45992</v>
      </c>
      <c r="K13" s="60"/>
      <c r="L13" s="60"/>
      <c r="M13" s="60" t="s">
        <v>49</v>
      </c>
      <c r="N13" s="61" t="s">
        <v>35</v>
      </c>
      <c r="O13" s="1"/>
    </row>
    <row r="14" spans="1:15" x14ac:dyDescent="0.25">
      <c r="A14" s="18">
        <v>10</v>
      </c>
      <c r="B14" s="70" t="s">
        <v>57</v>
      </c>
      <c r="C14" s="71" t="s">
        <v>43</v>
      </c>
      <c r="D14" s="71" t="s">
        <v>58</v>
      </c>
      <c r="E14" s="71" t="s">
        <v>59</v>
      </c>
      <c r="F14" s="72"/>
      <c r="G14" s="22">
        <v>48000</v>
      </c>
      <c r="H14" s="22">
        <f t="shared" si="0"/>
        <v>33600</v>
      </c>
      <c r="I14" s="23">
        <v>45352</v>
      </c>
      <c r="J14" s="23">
        <v>45992</v>
      </c>
      <c r="K14" s="24"/>
      <c r="L14" s="24"/>
      <c r="M14" s="24" t="s">
        <v>49</v>
      </c>
      <c r="N14" s="25" t="s">
        <v>35</v>
      </c>
    </row>
    <row r="15" spans="1:15" x14ac:dyDescent="0.25">
      <c r="A15" s="18">
        <v>11</v>
      </c>
      <c r="B15" s="70" t="str">
        <f>[1]Doprava_silnice!B12</f>
        <v>II/414 Dobré Pole - Mikulov</v>
      </c>
      <c r="C15" s="71" t="s">
        <v>39</v>
      </c>
      <c r="D15" s="71" t="s">
        <v>23</v>
      </c>
      <c r="E15" s="71" t="s">
        <v>40</v>
      </c>
      <c r="F15" s="72"/>
      <c r="G15" s="22">
        <v>102400</v>
      </c>
      <c r="H15" s="22">
        <f t="shared" si="0"/>
        <v>71680</v>
      </c>
      <c r="I15" s="23">
        <v>45717</v>
      </c>
      <c r="J15" s="23">
        <v>46722</v>
      </c>
      <c r="K15" s="24"/>
      <c r="L15" s="24"/>
      <c r="M15" s="24" t="s">
        <v>41</v>
      </c>
      <c r="N15" s="25" t="s">
        <v>35</v>
      </c>
    </row>
    <row r="16" spans="1:15" x14ac:dyDescent="0.25">
      <c r="A16" s="18">
        <v>12</v>
      </c>
      <c r="B16" s="70" t="s">
        <v>94</v>
      </c>
      <c r="C16" s="71" t="s">
        <v>44</v>
      </c>
      <c r="D16" s="71" t="s">
        <v>60</v>
      </c>
      <c r="E16" s="71" t="s">
        <v>43</v>
      </c>
      <c r="F16" s="72"/>
      <c r="G16" s="22">
        <v>45000</v>
      </c>
      <c r="H16" s="22">
        <f t="shared" si="0"/>
        <v>31499.999999999996</v>
      </c>
      <c r="I16" s="23">
        <v>45352</v>
      </c>
      <c r="J16" s="23">
        <v>45992</v>
      </c>
      <c r="K16" s="24"/>
      <c r="L16" s="24"/>
      <c r="M16" s="24" t="s">
        <v>41</v>
      </c>
      <c r="N16" s="25" t="s">
        <v>35</v>
      </c>
    </row>
    <row r="17" spans="1:17" x14ac:dyDescent="0.25">
      <c r="A17" s="18">
        <v>13</v>
      </c>
      <c r="B17" s="70" t="s">
        <v>46</v>
      </c>
      <c r="C17" s="71" t="s">
        <v>27</v>
      </c>
      <c r="D17" s="71" t="s">
        <v>47</v>
      </c>
      <c r="E17" s="71" t="s">
        <v>29</v>
      </c>
      <c r="F17" s="72"/>
      <c r="G17" s="22">
        <f>G19-G5-G6-G7-G8-G9-G10-G11-G12-G13-G14-G15-G16</f>
        <v>121101.23796142871</v>
      </c>
      <c r="H17" s="22">
        <f t="shared" si="0"/>
        <v>84770.866573000094</v>
      </c>
      <c r="I17" s="23">
        <v>45717</v>
      </c>
      <c r="J17" s="23">
        <v>47088</v>
      </c>
      <c r="K17" s="24"/>
      <c r="L17" s="24"/>
      <c r="M17" s="24" t="s">
        <v>49</v>
      </c>
      <c r="N17" s="25" t="s">
        <v>35</v>
      </c>
    </row>
    <row r="18" spans="1:17" ht="15.75" thickBot="1" x14ac:dyDescent="0.3">
      <c r="A18" s="31"/>
      <c r="B18" s="32" t="s">
        <v>62</v>
      </c>
      <c r="C18" s="31"/>
      <c r="D18" s="31"/>
      <c r="E18" s="31"/>
      <c r="F18" s="31"/>
      <c r="G18" s="33">
        <f>SUM(G5:G17)</f>
        <v>1060941.2379614287</v>
      </c>
      <c r="H18" s="33">
        <f t="shared" si="0"/>
        <v>742658.86657300009</v>
      </c>
      <c r="I18" s="34"/>
      <c r="J18" s="31"/>
      <c r="K18" s="35"/>
      <c r="L18" s="35"/>
      <c r="M18" s="35"/>
      <c r="N18" s="36"/>
      <c r="Q18" s="62"/>
    </row>
    <row r="19" spans="1:17" x14ac:dyDescent="0.25">
      <c r="A19" s="52"/>
      <c r="B19" s="53"/>
      <c r="C19" s="52"/>
      <c r="D19" s="52"/>
      <c r="E19" s="52"/>
      <c r="F19" s="52"/>
      <c r="G19" s="51">
        <f>D39/1000</f>
        <v>1060941.2379614287</v>
      </c>
      <c r="H19" s="51">
        <f>G19*0.7</f>
        <v>742658.86657300009</v>
      </c>
      <c r="I19" s="54"/>
      <c r="J19" s="52"/>
      <c r="K19" s="55"/>
      <c r="L19" s="55"/>
      <c r="M19" s="55"/>
      <c r="N19" s="56"/>
      <c r="Q19" s="62"/>
    </row>
    <row r="20" spans="1:17" x14ac:dyDescent="0.25">
      <c r="A20" s="21"/>
      <c r="B20" s="37" t="s">
        <v>63</v>
      </c>
      <c r="C20" s="21"/>
      <c r="D20" s="21"/>
      <c r="E20" s="21"/>
      <c r="F20" s="21"/>
      <c r="G20" s="57"/>
      <c r="H20" s="57"/>
      <c r="I20" s="23"/>
      <c r="J20" s="21"/>
      <c r="K20" s="24"/>
      <c r="L20" s="24"/>
      <c r="M20" s="24"/>
      <c r="N20" s="25"/>
    </row>
    <row r="21" spans="1:17" x14ac:dyDescent="0.25">
      <c r="A21" s="18">
        <f>A17+1</f>
        <v>14</v>
      </c>
      <c r="B21" s="19" t="s">
        <v>50</v>
      </c>
      <c r="C21" s="20" t="s">
        <v>51</v>
      </c>
      <c r="D21" s="20" t="s">
        <v>52</v>
      </c>
      <c r="E21" s="20" t="s">
        <v>53</v>
      </c>
      <c r="F21" s="21" t="s">
        <v>48</v>
      </c>
      <c r="G21" s="22">
        <v>163923.229287617</v>
      </c>
      <c r="H21" s="22">
        <v>114746.26050133188</v>
      </c>
      <c r="I21" s="23">
        <v>45717</v>
      </c>
      <c r="J21" s="23">
        <v>47088</v>
      </c>
      <c r="K21" s="24"/>
      <c r="L21" s="24"/>
      <c r="M21" s="24" t="s">
        <v>49</v>
      </c>
      <c r="N21" s="25" t="s">
        <v>35</v>
      </c>
    </row>
    <row r="22" spans="1:17" x14ac:dyDescent="0.25">
      <c r="A22" s="18">
        <f t="shared" ref="A22:A26" si="1">A21+1</f>
        <v>15</v>
      </c>
      <c r="B22" s="19" t="s">
        <v>64</v>
      </c>
      <c r="C22" s="21" t="s">
        <v>65</v>
      </c>
      <c r="D22" s="21" t="s">
        <v>56</v>
      </c>
      <c r="E22" s="21" t="s">
        <v>22</v>
      </c>
      <c r="F22" s="21" t="s">
        <v>48</v>
      </c>
      <c r="G22" s="38">
        <v>561983.47107438021</v>
      </c>
      <c r="H22" s="22">
        <v>393388.42975206615</v>
      </c>
      <c r="I22" s="23">
        <v>45352</v>
      </c>
      <c r="J22" s="23">
        <v>46722</v>
      </c>
      <c r="K22" s="19"/>
      <c r="L22" s="19"/>
      <c r="M22" s="24" t="s">
        <v>41</v>
      </c>
      <c r="N22" s="25" t="s">
        <v>25</v>
      </c>
    </row>
    <row r="23" spans="1:17" x14ac:dyDescent="0.25">
      <c r="A23" s="18">
        <f t="shared" si="1"/>
        <v>16</v>
      </c>
      <c r="B23" s="19" t="s">
        <v>66</v>
      </c>
      <c r="C23" s="20" t="s">
        <v>67</v>
      </c>
      <c r="D23" s="20" t="s">
        <v>68</v>
      </c>
      <c r="E23" s="20" t="s">
        <v>69</v>
      </c>
      <c r="F23" s="21" t="s">
        <v>48</v>
      </c>
      <c r="G23" s="39">
        <v>152066.11570247935</v>
      </c>
      <c r="H23" s="40">
        <v>106446.28099173553</v>
      </c>
      <c r="I23" s="23">
        <v>45352</v>
      </c>
      <c r="J23" s="23">
        <v>45992</v>
      </c>
      <c r="K23" s="19"/>
      <c r="L23" s="19"/>
      <c r="M23" s="24" t="s">
        <v>49</v>
      </c>
      <c r="N23" s="25" t="s">
        <v>35</v>
      </c>
    </row>
    <row r="24" spans="1:17" x14ac:dyDescent="0.25">
      <c r="A24" s="18">
        <f t="shared" si="1"/>
        <v>17</v>
      </c>
      <c r="B24" s="19" t="s">
        <v>70</v>
      </c>
      <c r="C24" s="20" t="s">
        <v>44</v>
      </c>
      <c r="D24" s="20" t="s">
        <v>60</v>
      </c>
      <c r="E24" s="20" t="s">
        <v>43</v>
      </c>
      <c r="F24" s="21" t="s">
        <v>48</v>
      </c>
      <c r="G24" s="39">
        <v>185123.96694214878</v>
      </c>
      <c r="H24" s="40">
        <v>129586.77685950414</v>
      </c>
      <c r="I24" s="23">
        <v>45717</v>
      </c>
      <c r="J24" s="23">
        <v>46722</v>
      </c>
      <c r="K24" s="19"/>
      <c r="L24" s="19"/>
      <c r="M24" s="24" t="s">
        <v>49</v>
      </c>
      <c r="N24" s="25" t="s">
        <v>35</v>
      </c>
    </row>
    <row r="25" spans="1:17" x14ac:dyDescent="0.25">
      <c r="A25" s="18">
        <f t="shared" si="1"/>
        <v>18</v>
      </c>
      <c r="B25" s="19" t="s">
        <v>71</v>
      </c>
      <c r="C25" s="20" t="s">
        <v>65</v>
      </c>
      <c r="D25" s="20" t="s">
        <v>22</v>
      </c>
      <c r="E25" s="20" t="s">
        <v>72</v>
      </c>
      <c r="F25" s="21" t="s">
        <v>48</v>
      </c>
      <c r="G25" s="39">
        <v>204958.67768595042</v>
      </c>
      <c r="H25" s="40">
        <v>143471.07438016529</v>
      </c>
      <c r="I25" s="23" t="s">
        <v>73</v>
      </c>
      <c r="J25" s="23" t="s">
        <v>74</v>
      </c>
      <c r="K25" s="19"/>
      <c r="L25" s="19"/>
      <c r="M25" s="24" t="s">
        <v>75</v>
      </c>
      <c r="N25" s="25" t="s">
        <v>35</v>
      </c>
    </row>
    <row r="26" spans="1:17" ht="15.75" thickBot="1" x14ac:dyDescent="0.3">
      <c r="A26" s="18">
        <f t="shared" si="1"/>
        <v>19</v>
      </c>
      <c r="B26" s="26" t="s">
        <v>76</v>
      </c>
      <c r="C26" s="27" t="s">
        <v>55</v>
      </c>
      <c r="D26" s="27" t="s">
        <v>56</v>
      </c>
      <c r="E26" s="27" t="s">
        <v>33</v>
      </c>
      <c r="F26" s="27" t="s">
        <v>48</v>
      </c>
      <c r="G26" s="41">
        <v>280991.73553719011</v>
      </c>
      <c r="H26" s="28">
        <v>196694.21487603307</v>
      </c>
      <c r="I26" s="29">
        <v>45717</v>
      </c>
      <c r="J26" s="29">
        <v>47088</v>
      </c>
      <c r="K26" s="26"/>
      <c r="L26" s="26"/>
      <c r="M26" s="26" t="s">
        <v>49</v>
      </c>
      <c r="N26" s="30" t="s">
        <v>35</v>
      </c>
    </row>
    <row r="27" spans="1:17" ht="16.5" thickTop="1" thickBot="1" x14ac:dyDescent="0.3">
      <c r="A27" s="42"/>
      <c r="B27" s="42" t="s">
        <v>77</v>
      </c>
      <c r="C27" s="43"/>
      <c r="D27" s="43"/>
      <c r="E27" s="43"/>
      <c r="F27" s="43"/>
      <c r="G27" s="63">
        <f>SUM(G16:G26)</f>
        <v>3837030.9101140518</v>
      </c>
      <c r="H27" s="63">
        <f>SUM(H16:H26)</f>
        <v>2685921.6370798363</v>
      </c>
      <c r="I27" s="43"/>
      <c r="J27" s="43"/>
      <c r="K27" s="42"/>
      <c r="L27" s="42"/>
      <c r="M27" s="42"/>
      <c r="N27" s="44"/>
    </row>
    <row r="28" spans="1:17" x14ac:dyDescent="0.25">
      <c r="A28" s="46"/>
      <c r="B28" s="46"/>
      <c r="C28" s="47"/>
      <c r="D28" s="47"/>
      <c r="E28" s="47"/>
      <c r="F28" s="47"/>
      <c r="G28" s="46"/>
      <c r="H28" s="46"/>
      <c r="I28" s="47"/>
      <c r="J28" s="47"/>
      <c r="K28" s="46"/>
      <c r="L28" s="46"/>
      <c r="M28" s="46"/>
      <c r="N28" s="46"/>
    </row>
    <row r="29" spans="1:17" x14ac:dyDescent="0.25">
      <c r="A29" s="46"/>
      <c r="B29" s="46"/>
      <c r="C29" s="47"/>
      <c r="D29" s="47"/>
      <c r="E29" s="47"/>
      <c r="F29" s="47"/>
      <c r="G29" s="46"/>
      <c r="H29" s="46"/>
      <c r="I29" s="47"/>
      <c r="J29" s="47"/>
      <c r="K29" s="46"/>
      <c r="L29" s="46"/>
      <c r="M29" s="46"/>
      <c r="N29" s="46"/>
    </row>
    <row r="30" spans="1:17" x14ac:dyDescent="0.25">
      <c r="A30" s="46"/>
      <c r="B30" s="46"/>
      <c r="C30" s="47"/>
      <c r="D30" s="47"/>
      <c r="E30" s="47"/>
      <c r="F30" s="47"/>
      <c r="G30" s="46"/>
      <c r="H30" s="46"/>
      <c r="I30" s="47"/>
      <c r="J30" s="47"/>
      <c r="K30" s="46"/>
      <c r="L30" s="46"/>
      <c r="M30" s="46"/>
      <c r="N30" s="46"/>
    </row>
    <row r="32" spans="1:17" ht="15.75" thickBot="1" x14ac:dyDescent="0.3">
      <c r="B32" s="76"/>
      <c r="C32" s="77"/>
      <c r="D32" s="77"/>
    </row>
    <row r="33" spans="2:10" ht="15.75" thickBot="1" x14ac:dyDescent="0.3">
      <c r="B33" s="78" t="s">
        <v>78</v>
      </c>
      <c r="C33" s="79" t="s">
        <v>79</v>
      </c>
      <c r="D33" s="80" t="s">
        <v>80</v>
      </c>
      <c r="E33" s="1"/>
      <c r="F33" s="1"/>
      <c r="I33" s="1"/>
      <c r="J33" s="1"/>
    </row>
    <row r="34" spans="2:10" x14ac:dyDescent="0.25">
      <c r="B34" s="81" t="s">
        <v>81</v>
      </c>
      <c r="C34" s="82" t="s">
        <v>87</v>
      </c>
      <c r="D34" s="83">
        <v>571276051.21000004</v>
      </c>
      <c r="E34" s="1"/>
      <c r="F34" s="1"/>
      <c r="I34" s="1"/>
      <c r="J34" s="1"/>
    </row>
    <row r="35" spans="2:10" x14ac:dyDescent="0.25">
      <c r="B35" s="84" t="s">
        <v>82</v>
      </c>
      <c r="C35" s="85" t="s">
        <v>92</v>
      </c>
      <c r="D35" s="86">
        <f>D34/0.7*0.15</f>
        <v>122416296.68785715</v>
      </c>
      <c r="E35" s="1"/>
      <c r="F35" s="1"/>
      <c r="I35" s="1"/>
      <c r="J35" s="1"/>
    </row>
    <row r="36" spans="2:10" x14ac:dyDescent="0.25">
      <c r="B36" s="84" t="s">
        <v>84</v>
      </c>
      <c r="C36" s="85" t="s">
        <v>89</v>
      </c>
      <c r="D36" s="86">
        <f>D35</f>
        <v>122416296.68785715</v>
      </c>
      <c r="E36" s="1"/>
      <c r="F36" s="1"/>
      <c r="I36" s="1"/>
      <c r="J36" s="1"/>
    </row>
    <row r="37" spans="2:10" x14ac:dyDescent="0.25">
      <c r="B37" s="84" t="s">
        <v>83</v>
      </c>
      <c r="C37" s="85" t="s">
        <v>88</v>
      </c>
      <c r="D37" s="86">
        <f>D34+D35</f>
        <v>693692347.89785719</v>
      </c>
      <c r="E37" s="1"/>
      <c r="F37" s="1"/>
      <c r="I37" s="1"/>
      <c r="J37" s="1"/>
    </row>
    <row r="38" spans="2:10" x14ac:dyDescent="0.25">
      <c r="B38" s="87" t="s">
        <v>93</v>
      </c>
      <c r="C38" s="85" t="s">
        <v>90</v>
      </c>
      <c r="D38" s="86">
        <f>D37+D36</f>
        <v>816108644.58571434</v>
      </c>
      <c r="E38" s="1"/>
      <c r="F38" s="1"/>
      <c r="I38" s="1"/>
      <c r="J38" s="1"/>
    </row>
    <row r="39" spans="2:10" ht="15.75" thickBot="1" x14ac:dyDescent="0.3">
      <c r="B39" s="88" t="s">
        <v>85</v>
      </c>
      <c r="C39" s="89" t="s">
        <v>91</v>
      </c>
      <c r="D39" s="90">
        <f>D38*1.3</f>
        <v>1060941237.9614286</v>
      </c>
      <c r="E39" s="1"/>
      <c r="F39" s="1"/>
      <c r="I39" s="1"/>
      <c r="J39" s="1"/>
    </row>
    <row r="40" spans="2:10" x14ac:dyDescent="0.25">
      <c r="C40" s="49"/>
      <c r="D40" s="50"/>
    </row>
    <row r="41" spans="2:10" x14ac:dyDescent="0.25">
      <c r="D41" s="48"/>
    </row>
  </sheetData>
  <mergeCells count="8">
    <mergeCell ref="A1:N1"/>
    <mergeCell ref="A2:A3"/>
    <mergeCell ref="B2:B3"/>
    <mergeCell ref="C2:C3"/>
    <mergeCell ref="D2:E2"/>
    <mergeCell ref="I2:J2"/>
    <mergeCell ref="K2:L2"/>
    <mergeCell ref="M2:N2"/>
  </mergeCells>
  <pageMargins left="0.7" right="0.7" top="0.78740157499999996" bottom="0.78740157499999996" header="0.3" footer="0.3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6" ma:contentTypeDescription="Vytvoří nový dokument" ma:contentTypeScope="" ma:versionID="0e0fdbd8d89092046f05fcaebb58b61a">
  <xsd:schema xmlns:xsd="http://www.w3.org/2001/XMLSchema" xmlns:xs="http://www.w3.org/2001/XMLSchema" xmlns:p="http://schemas.microsoft.com/office/2006/metadata/properties" xmlns:ns2="dd44f18e-5df9-442b-a475-5962878c3dfc" targetNamespace="http://schemas.microsoft.com/office/2006/metadata/properties" ma:root="true" ma:fieldsID="dda6edce2d23f5a0b530f95680652b82" ns2:_="">
    <xsd:import namespace="dd44f18e-5df9-442b-a475-5962878c3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4136BA-8BBE-46B9-A165-868830A62889}">
  <ds:schemaRefs>
    <ds:schemaRef ds:uri="http://purl.org/dc/elements/1.1/"/>
    <ds:schemaRef ds:uri="http://schemas.microsoft.com/office/2006/metadata/properties"/>
    <ds:schemaRef ds:uri="dd44f18e-5df9-442b-a475-5962878c3df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61B607-56F9-486F-B62A-AACE34B22E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EE2AE4-C8D0-4EFD-9385-1D95A0333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4f18e-5df9-442b-a475-5962878c3d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RAP podklad 22-07-29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MiF</dc:creator>
  <cp:lastModifiedBy>Bravencová Lucie</cp:lastModifiedBy>
  <dcterms:created xsi:type="dcterms:W3CDTF">2022-01-31T15:22:35Z</dcterms:created>
  <dcterms:modified xsi:type="dcterms:W3CDTF">2022-08-10T12:02:44Z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2022-01-31T15:22:35Z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0c2ddd88-4af8-4dab-a165-17b2f5e7c174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0x010100C9723BE3D41F70419CA45C4B78CA58F7</vt:lpwstr>
  </property>
</Properties>
</file>